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485" activeTab="0"/>
  </bookViews>
  <sheets>
    <sheet name="nutshell final" sheetId="1" r:id="rId1"/>
  </sheets>
  <definedNames>
    <definedName name="_xlnm.Print_Area" localSheetId="0">'nutshell final'!$A$1:$N$35</definedName>
  </definedNames>
  <calcPr fullCalcOnLoad="1" fullPrecision="0"/>
</workbook>
</file>

<file path=xl/sharedStrings.xml><?xml version="1.0" encoding="utf-8"?>
<sst xmlns="http://schemas.openxmlformats.org/spreadsheetml/2006/main" count="52" uniqueCount="51">
  <si>
    <t>2013-14</t>
  </si>
  <si>
    <t>2014-15</t>
  </si>
  <si>
    <t xml:space="preserve">     i. Total Tax Revenue</t>
  </si>
  <si>
    <t xml:space="preserve">     ii. Total Non-Tax Revenues</t>
  </si>
  <si>
    <t xml:space="preserve">     i. Interest Payments</t>
  </si>
  <si>
    <t xml:space="preserve">     ii. Pension and Other Retirement Benefits</t>
  </si>
  <si>
    <t xml:space="preserve">     iii. Gen. Serv. other than Interest &amp; Pension</t>
  </si>
  <si>
    <t>2. Social Services</t>
  </si>
  <si>
    <t>3. Economic Services</t>
  </si>
  <si>
    <t>2015-16</t>
  </si>
  <si>
    <t>2016-17</t>
  </si>
  <si>
    <t>2017-18</t>
  </si>
  <si>
    <t>2018-19</t>
  </si>
  <si>
    <t>2019-20</t>
  </si>
  <si>
    <t>Less Lottery Expenditure</t>
  </si>
  <si>
    <t>Net Non Tax Revenue</t>
  </si>
  <si>
    <t>Arrears due to Pay and Pension Revision</t>
  </si>
  <si>
    <t>Pay Revision (annual addition)</t>
  </si>
  <si>
    <t>Pre- Devolution Non Plan Deficit</t>
  </si>
  <si>
    <t>Committed liabilities of twelveth Five Year Plan</t>
  </si>
  <si>
    <t>1.Net General Services</t>
  </si>
  <si>
    <t>Reguerization  of W/C&amp;M/R (18000)</t>
  </si>
  <si>
    <t>Pension(annual addition)</t>
  </si>
  <si>
    <t>HEADS</t>
  </si>
  <si>
    <t>ACTUALS</t>
  </si>
  <si>
    <t>R.E.</t>
  </si>
  <si>
    <t>B.E.</t>
  </si>
  <si>
    <t>ESTI- MATES</t>
  </si>
  <si>
    <t>FORECAST</t>
  </si>
  <si>
    <t>2007-08</t>
  </si>
  <si>
    <t>2008-09</t>
  </si>
  <si>
    <t>2009-10</t>
  </si>
  <si>
    <t>2010-11</t>
  </si>
  <si>
    <t>2011-12</t>
  </si>
  <si>
    <t>2012-13</t>
  </si>
  <si>
    <t>4. Grant In Aid to Local Bodies</t>
  </si>
  <si>
    <t>II Revenue Expenditure</t>
  </si>
  <si>
    <t xml:space="preserve">Revenue Receipts </t>
  </si>
  <si>
    <t>-ve figure denotes surplus</t>
  </si>
  <si>
    <t>New appointment (15500 on from each BPL family))</t>
  </si>
  <si>
    <t>1. General Services  of which</t>
  </si>
  <si>
    <t>Total Revenue Expenditure</t>
  </si>
  <si>
    <t>Impact of Pay Revision due to 7th Central  and 5th  State Pay Revision</t>
  </si>
  <si>
    <t xml:space="preserve">2. Transfers from the Centre (3+4) </t>
  </si>
  <si>
    <t>Information not to be given</t>
  </si>
  <si>
    <t xml:space="preserve">3. Share in Central Taxes </t>
  </si>
  <si>
    <t>4. Grants from Centre</t>
  </si>
  <si>
    <t xml:space="preserve">     i.  Non-Plan Grants under FC</t>
  </si>
  <si>
    <t>Receipt</t>
  </si>
  <si>
    <t>I  Total State Receipts</t>
  </si>
  <si>
    <t>Total Revenue Receipt1+2)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</si>
</sst>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000000000000000"/>
    <numFmt numFmtId="176" formatCode="0.000000000000000"/>
    <numFmt numFmtId="177" formatCode="0.000000000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_([$€-2]* #,##0.00_);_([$€-2]* \(#,##0.00\);_([$€-2]* &quot;-&quot;??_)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_(* #,##0.0_);_(* \(#,##0.0\);_(* &quot;-&quot;??_);_(@_)"/>
    <numFmt numFmtId="198" formatCode="_(* #,##0_);_(* \(#,##0\);_(* &quot;-&quot;??_);_(@_)"/>
    <numFmt numFmtId="199" formatCode="_-* #,##0.00000000_-;\-* #,##0.00000000_-;_-* &quot;-&quot;????????_-;_-@_-"/>
    <numFmt numFmtId="200" formatCode="#,##0.0"/>
    <numFmt numFmtId="201" formatCode="_-* #,##0.00000_-;\-* #,##0.00000_-;_-* &quot;-&quot;?????_-;_-@_-"/>
    <numFmt numFmtId="202" formatCode="_-* #,##0_-;\-* #,##0_-;_-* &quot;-&quot;??_-;_-@_-"/>
    <numFmt numFmtId="203" formatCode="0.00_);\(0.00\)"/>
    <numFmt numFmtId="204" formatCode="_ * #,##0.00_ ;_ * \-#,##0.00_ ;_ * &quot;-&quot;??_ ;_ @_ "/>
    <numFmt numFmtId="205" formatCode="00##"/>
    <numFmt numFmtId="206" formatCode="_(* #,##0.0000_);_(* \(#,##0.0000\);_(* &quot;-&quot;????_);_(@_)"/>
    <numFmt numFmtId="207" formatCode="_(* #,##0.000_);_(* \(#,##0.000\);_(* &quot;-&quot;?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2" fontId="21" fillId="0" borderId="10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 vertical="center" wrapText="1"/>
    </xf>
    <xf numFmtId="2" fontId="21" fillId="0" borderId="10" xfId="104" applyNumberFormat="1" applyFont="1" applyBorder="1" applyAlignment="1">
      <alignment horizontal="right" vertical="center"/>
      <protection/>
    </xf>
    <xf numFmtId="2" fontId="22" fillId="0" borderId="10" xfId="0" applyNumberFormat="1" applyFont="1" applyBorder="1" applyAlignment="1">
      <alignment vertical="center" wrapText="1"/>
    </xf>
    <xf numFmtId="2" fontId="22" fillId="0" borderId="10" xfId="0" applyNumberFormat="1" applyFont="1" applyBorder="1" applyAlignment="1">
      <alignment vertical="center"/>
    </xf>
    <xf numFmtId="2" fontId="21" fillId="0" borderId="10" xfId="69" applyNumberFormat="1" applyFont="1" applyFill="1" applyBorder="1" applyAlignment="1" applyProtection="1">
      <alignment vertical="center"/>
      <protection/>
    </xf>
    <xf numFmtId="2" fontId="22" fillId="0" borderId="10" xfId="97" applyNumberFormat="1" applyFont="1" applyBorder="1" applyAlignment="1">
      <alignment horizontal="center" vertical="center" wrapText="1"/>
      <protection/>
    </xf>
    <xf numFmtId="2" fontId="22" fillId="24" borderId="10" xfId="97" applyNumberFormat="1" applyFont="1" applyFill="1" applyBorder="1" applyAlignment="1">
      <alignment horizontal="center" vertical="center" wrapText="1"/>
      <protection/>
    </xf>
    <xf numFmtId="2" fontId="21" fillId="0" borderId="0" xfId="97" applyNumberFormat="1" applyFont="1" applyBorder="1" applyAlignment="1">
      <alignment vertical="center"/>
      <protection/>
    </xf>
    <xf numFmtId="0" fontId="22" fillId="0" borderId="10" xfId="97" applyNumberFormat="1" applyFont="1" applyBorder="1" applyAlignment="1">
      <alignment horizontal="center" vertical="center" wrapText="1"/>
      <protection/>
    </xf>
    <xf numFmtId="0" fontId="22" fillId="0" borderId="10" xfId="97" applyNumberFormat="1" applyFont="1" applyBorder="1" applyAlignment="1">
      <alignment horizontal="center" vertical="center"/>
      <protection/>
    </xf>
    <xf numFmtId="0" fontId="22" fillId="24" borderId="10" xfId="97" applyNumberFormat="1" applyFont="1" applyFill="1" applyBorder="1" applyAlignment="1">
      <alignment horizontal="center" vertical="center"/>
      <protection/>
    </xf>
    <xf numFmtId="2" fontId="22" fillId="0" borderId="10" xfId="97" applyNumberFormat="1" applyFont="1" applyBorder="1" applyAlignment="1">
      <alignment horizontal="left" vertical="center" wrapText="1"/>
      <protection/>
    </xf>
    <xf numFmtId="2" fontId="22" fillId="0" borderId="10" xfId="0" applyNumberFormat="1" applyFont="1" applyBorder="1" applyAlignment="1">
      <alignment horizontal="right" vertical="center"/>
    </xf>
    <xf numFmtId="2" fontId="22" fillId="24" borderId="10" xfId="0" applyNumberFormat="1" applyFont="1" applyFill="1" applyBorder="1" applyAlignment="1">
      <alignment horizontal="right" vertical="center"/>
    </xf>
    <xf numFmtId="2" fontId="21" fillId="0" borderId="10" xfId="97" applyNumberFormat="1" applyFont="1" applyBorder="1" applyAlignment="1">
      <alignment horizontal="left" vertical="center" wrapText="1"/>
      <protection/>
    </xf>
    <xf numFmtId="2" fontId="21" fillId="0" borderId="10" xfId="0" applyNumberFormat="1" applyFont="1" applyBorder="1" applyAlignment="1">
      <alignment horizontal="right" vertical="center"/>
    </xf>
    <xf numFmtId="2" fontId="21" fillId="24" borderId="10" xfId="0" applyNumberFormat="1" applyFont="1" applyFill="1" applyBorder="1" applyAlignment="1">
      <alignment horizontal="right" vertical="center"/>
    </xf>
    <xf numFmtId="2" fontId="22" fillId="0" borderId="10" xfId="104" applyNumberFormat="1" applyFont="1" applyBorder="1" applyAlignment="1">
      <alignment horizontal="right" vertical="center"/>
      <protection/>
    </xf>
    <xf numFmtId="2" fontId="21" fillId="0" borderId="0" xfId="97" applyNumberFormat="1" applyFont="1" applyAlignment="1">
      <alignment vertical="center"/>
      <protection/>
    </xf>
    <xf numFmtId="0" fontId="22" fillId="0" borderId="10" xfId="97" applyFont="1" applyBorder="1" applyAlignment="1">
      <alignment horizontal="left" vertical="center" wrapText="1"/>
      <protection/>
    </xf>
    <xf numFmtId="2" fontId="22" fillId="0" borderId="0" xfId="97" applyNumberFormat="1" applyFont="1" applyAlignment="1">
      <alignment vertical="center"/>
      <protection/>
    </xf>
    <xf numFmtId="0" fontId="21" fillId="0" borderId="0" xfId="97" applyFont="1" applyAlignment="1">
      <alignment vertical="center"/>
      <protection/>
    </xf>
    <xf numFmtId="0" fontId="21" fillId="0" borderId="10" xfId="97" applyFont="1" applyBorder="1" applyAlignment="1">
      <alignment horizontal="left" vertical="center" wrapText="1"/>
      <protection/>
    </xf>
    <xf numFmtId="2" fontId="21" fillId="0" borderId="10" xfId="69" applyNumberFormat="1" applyFont="1" applyBorder="1" applyAlignment="1">
      <alignment vertical="center"/>
    </xf>
    <xf numFmtId="2" fontId="21" fillId="24" borderId="10" xfId="69" applyNumberFormat="1" applyFont="1" applyFill="1" applyBorder="1" applyAlignment="1">
      <alignment vertical="center"/>
    </xf>
    <xf numFmtId="2" fontId="22" fillId="0" borderId="10" xfId="69" applyNumberFormat="1" applyFont="1" applyBorder="1" applyAlignment="1">
      <alignment vertical="center"/>
    </xf>
    <xf numFmtId="0" fontId="22" fillId="0" borderId="0" xfId="97" applyFont="1" applyAlignment="1">
      <alignment vertical="center"/>
      <protection/>
    </xf>
    <xf numFmtId="2" fontId="21" fillId="24" borderId="10" xfId="0" applyNumberFormat="1" applyFont="1" applyFill="1" applyBorder="1" applyAlignment="1">
      <alignment vertical="center"/>
    </xf>
    <xf numFmtId="2" fontId="21" fillId="24" borderId="10" xfId="97" applyNumberFormat="1" applyFont="1" applyFill="1" applyBorder="1" applyAlignment="1">
      <alignment vertical="center"/>
      <protection/>
    </xf>
    <xf numFmtId="2" fontId="22" fillId="0" borderId="10" xfId="97" applyNumberFormat="1" applyFont="1" applyFill="1" applyBorder="1" applyAlignment="1">
      <alignment horizontal="left" vertical="center" wrapText="1"/>
      <protection/>
    </xf>
    <xf numFmtId="2" fontId="22" fillId="24" borderId="10" xfId="69" applyNumberFormat="1" applyFont="1" applyFill="1" applyBorder="1" applyAlignment="1">
      <alignment vertical="center"/>
    </xf>
    <xf numFmtId="2" fontId="22" fillId="24" borderId="10" xfId="0" applyNumberFormat="1" applyFont="1" applyFill="1" applyBorder="1" applyAlignment="1">
      <alignment vertical="center"/>
    </xf>
    <xf numFmtId="2" fontId="22" fillId="0" borderId="0" xfId="97" applyNumberFormat="1" applyFont="1" applyFill="1" applyBorder="1" applyAlignment="1">
      <alignment horizontal="left" vertical="center" wrapText="1"/>
      <protection/>
    </xf>
    <xf numFmtId="43" fontId="22" fillId="0" borderId="10" xfId="69" applyFont="1" applyBorder="1" applyAlignment="1">
      <alignment horizontal="center" vertical="center"/>
    </xf>
    <xf numFmtId="2" fontId="22" fillId="0" borderId="10" xfId="69" applyNumberFormat="1" applyFont="1" applyFill="1" applyBorder="1" applyAlignment="1" applyProtection="1">
      <alignment horizontal="right" vertical="center"/>
      <protection/>
    </xf>
    <xf numFmtId="2" fontId="21" fillId="0" borderId="10" xfId="0" applyNumberFormat="1" applyFont="1" applyFill="1" applyBorder="1" applyAlignment="1" applyProtection="1">
      <alignment vertical="center" wrapText="1"/>
      <protection/>
    </xf>
    <xf numFmtId="2" fontId="22" fillId="0" borderId="10" xfId="69" applyNumberFormat="1" applyFont="1" applyFill="1" applyBorder="1" applyAlignment="1" applyProtection="1">
      <alignment vertical="center"/>
      <protection/>
    </xf>
    <xf numFmtId="2" fontId="21" fillId="0" borderId="0" xfId="97" applyNumberFormat="1" applyFont="1" applyFill="1" applyAlignment="1">
      <alignment vertical="center"/>
      <protection/>
    </xf>
    <xf numFmtId="2" fontId="22" fillId="0" borderId="10" xfId="0" applyNumberFormat="1" applyFont="1" applyFill="1" applyBorder="1" applyAlignment="1" applyProtection="1">
      <alignment vertical="center" wrapText="1"/>
      <protection/>
    </xf>
    <xf numFmtId="2" fontId="22" fillId="0" borderId="10" xfId="0" applyNumberFormat="1" applyFont="1" applyFill="1" applyBorder="1" applyAlignment="1">
      <alignment vertical="center"/>
    </xf>
    <xf numFmtId="2" fontId="22" fillId="0" borderId="10" xfId="97" applyNumberFormat="1" applyFont="1" applyFill="1" applyBorder="1" applyAlignment="1" quotePrefix="1">
      <alignment horizontal="left" vertical="center" wrapText="1"/>
      <protection/>
    </xf>
    <xf numFmtId="2" fontId="22" fillId="0" borderId="0" xfId="97" applyNumberFormat="1" applyFont="1" applyAlignment="1">
      <alignment horizontal="left" vertical="center" wrapText="1"/>
      <protection/>
    </xf>
    <xf numFmtId="2" fontId="21" fillId="24" borderId="0" xfId="97" applyNumberFormat="1" applyFont="1" applyFill="1" applyAlignment="1">
      <alignment vertical="center"/>
      <protection/>
    </xf>
    <xf numFmtId="2" fontId="23" fillId="0" borderId="0" xfId="97" applyNumberFormat="1" applyFont="1" applyAlignment="1">
      <alignment horizontal="left" vertical="center"/>
      <protection/>
    </xf>
    <xf numFmtId="2" fontId="25" fillId="0" borderId="0" xfId="0" applyNumberFormat="1" applyFont="1" applyBorder="1" applyAlignment="1">
      <alignment/>
    </xf>
    <xf numFmtId="2" fontId="25" fillId="0" borderId="0" xfId="0" applyNumberFormat="1" applyFont="1" applyAlignment="1">
      <alignment/>
    </xf>
    <xf numFmtId="2" fontId="22" fillId="0" borderId="0" xfId="0" applyNumberFormat="1" applyFont="1" applyAlignment="1">
      <alignment horizontal="left" wrapText="1"/>
    </xf>
    <xf numFmtId="2" fontId="21" fillId="0" borderId="0" xfId="97" applyNumberFormat="1" applyFont="1" applyAlignment="1">
      <alignment vertical="center" wrapText="1"/>
      <protection/>
    </xf>
    <xf numFmtId="2" fontId="22" fillId="0" borderId="10" xfId="0" applyNumberFormat="1" applyFont="1" applyBorder="1" applyAlignment="1">
      <alignment wrapText="1"/>
    </xf>
    <xf numFmtId="2" fontId="22" fillId="0" borderId="0" xfId="97" applyNumberFormat="1" applyFont="1" applyBorder="1" applyAlignment="1">
      <alignment horizontal="center" vertical="center" wrapText="1"/>
      <protection/>
    </xf>
    <xf numFmtId="2" fontId="21" fillId="0" borderId="0" xfId="97" applyNumberFormat="1" applyFont="1" applyBorder="1" applyAlignment="1">
      <alignment horizontal="center" vertical="center" wrapText="1"/>
      <protection/>
    </xf>
    <xf numFmtId="0" fontId="22" fillId="0" borderId="0" xfId="97" applyNumberFormat="1" applyFont="1" applyBorder="1" applyAlignment="1">
      <alignment horizontal="center" vertical="center"/>
      <protection/>
    </xf>
    <xf numFmtId="2" fontId="22" fillId="0" borderId="0" xfId="0" applyNumberFormat="1" applyFont="1" applyBorder="1" applyAlignment="1">
      <alignment horizontal="right" vertical="center"/>
    </xf>
    <xf numFmtId="2" fontId="22" fillId="0" borderId="0" xfId="104" applyNumberFormat="1" applyFont="1" applyBorder="1" applyAlignment="1">
      <alignment horizontal="right" vertical="center"/>
      <protection/>
    </xf>
    <xf numFmtId="2" fontId="21" fillId="0" borderId="0" xfId="0" applyNumberFormat="1" applyFont="1" applyBorder="1" applyAlignment="1">
      <alignment vertical="center"/>
    </xf>
    <xf numFmtId="2" fontId="22" fillId="0" borderId="0" xfId="97" applyNumberFormat="1" applyFont="1" applyBorder="1" applyAlignment="1">
      <alignment vertical="center"/>
      <protection/>
    </xf>
    <xf numFmtId="0" fontId="21" fillId="0" borderId="0" xfId="97" applyFont="1" applyBorder="1" applyAlignment="1">
      <alignment vertical="center"/>
      <protection/>
    </xf>
    <xf numFmtId="0" fontId="22" fillId="0" borderId="0" xfId="97" applyFont="1" applyBorder="1" applyAlignment="1">
      <alignment vertical="center"/>
      <protection/>
    </xf>
    <xf numFmtId="2" fontId="22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2" fontId="24" fillId="0" borderId="0" xfId="0" applyNumberFormat="1" applyFont="1" applyBorder="1" applyAlignment="1">
      <alignment/>
    </xf>
    <xf numFmtId="2" fontId="22" fillId="0" borderId="0" xfId="69" applyNumberFormat="1" applyFont="1" applyBorder="1" applyAlignment="1">
      <alignment vertical="center"/>
    </xf>
    <xf numFmtId="2" fontId="22" fillId="24" borderId="0" xfId="0" applyNumberFormat="1" applyFont="1" applyFill="1" applyBorder="1" applyAlignment="1">
      <alignment vertical="center"/>
    </xf>
    <xf numFmtId="2" fontId="21" fillId="0" borderId="0" xfId="97" applyNumberFormat="1" applyFont="1" applyFill="1" applyBorder="1" applyAlignment="1">
      <alignment vertical="center"/>
      <protection/>
    </xf>
    <xf numFmtId="2" fontId="22" fillId="0" borderId="0" xfId="0" applyNumberFormat="1" applyFont="1" applyFill="1" applyBorder="1" applyAlignment="1">
      <alignment vertical="center"/>
    </xf>
    <xf numFmtId="2" fontId="22" fillId="24" borderId="10" xfId="97" applyNumberFormat="1" applyFont="1" applyFill="1" applyBorder="1" applyAlignment="1">
      <alignment horizontal="center" vertical="center" wrapText="1"/>
      <protection/>
    </xf>
    <xf numFmtId="2" fontId="22" fillId="0" borderId="11" xfId="97" applyNumberFormat="1" applyFont="1" applyBorder="1" applyAlignment="1">
      <alignment horizontal="center" vertical="center" wrapText="1"/>
      <protection/>
    </xf>
    <xf numFmtId="2" fontId="22" fillId="0" borderId="12" xfId="97" applyNumberFormat="1" applyFont="1" applyBorder="1" applyAlignment="1">
      <alignment horizontal="center" vertical="center" wrapText="1"/>
      <protection/>
    </xf>
    <xf numFmtId="2" fontId="22" fillId="0" borderId="13" xfId="97" applyNumberFormat="1" applyFont="1" applyBorder="1" applyAlignment="1">
      <alignment horizontal="center" vertical="center" wrapText="1"/>
      <protection/>
    </xf>
    <xf numFmtId="2" fontId="22" fillId="0" borderId="10" xfId="0" applyNumberFormat="1" applyFont="1" applyBorder="1" applyAlignment="1">
      <alignment horizontal="center" vertical="center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urrency" xfId="74"/>
    <cellStyle name="Currency [0]" xfId="75"/>
    <cellStyle name="Euro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2 2" xfId="99"/>
    <cellStyle name="Normal 2 2 3" xfId="100"/>
    <cellStyle name="Normal 2 3" xfId="101"/>
    <cellStyle name="Normal 3" xfId="102"/>
    <cellStyle name="Normal 4" xfId="103"/>
    <cellStyle name="Normal_page7-21-rev" xfId="104"/>
    <cellStyle name="Note" xfId="105"/>
    <cellStyle name="Note 2" xfId="106"/>
    <cellStyle name="Note 2 2" xfId="107"/>
    <cellStyle name="Note 2 3" xfId="108"/>
    <cellStyle name="Output" xfId="109"/>
    <cellStyle name="Output 2" xfId="110"/>
    <cellStyle name="Percent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view="pageBreakPreview" zoomScaleSheetLayoutView="100" workbookViewId="0" topLeftCell="A10">
      <selection activeCell="T29" sqref="T29"/>
    </sheetView>
  </sheetViews>
  <sheetFormatPr defaultColWidth="9.140625" defaultRowHeight="23.25" customHeight="1"/>
  <cols>
    <col min="1" max="1" width="29.140625" style="49" customWidth="1"/>
    <col min="2" max="2" width="8.57421875" style="20" bestFit="1" customWidth="1"/>
    <col min="3" max="3" width="8.57421875" style="44" bestFit="1" customWidth="1"/>
    <col min="4" max="5" width="8.57421875" style="44" customWidth="1"/>
    <col min="6" max="6" width="9.421875" style="44" customWidth="1"/>
    <col min="7" max="7" width="8.140625" style="44" customWidth="1"/>
    <col min="8" max="8" width="8.28125" style="20" customWidth="1"/>
    <col min="9" max="9" width="9.28125" style="20" customWidth="1"/>
    <col min="10" max="10" width="8.421875" style="44" customWidth="1"/>
    <col min="11" max="11" width="8.7109375" style="44" customWidth="1"/>
    <col min="12" max="12" width="8.8515625" style="44" customWidth="1"/>
    <col min="13" max="13" width="9.57421875" style="20" customWidth="1"/>
    <col min="14" max="14" width="10.28125" style="20" bestFit="1" customWidth="1"/>
    <col min="15" max="15" width="9.57421875" style="9" bestFit="1" customWidth="1"/>
    <col min="16" max="16" width="13.57421875" style="9" bestFit="1" customWidth="1"/>
    <col min="17" max="17" width="10.7109375" style="9" customWidth="1"/>
    <col min="18" max="18" width="12.00390625" style="9" customWidth="1"/>
    <col min="19" max="23" width="12.57421875" style="9" bestFit="1" customWidth="1"/>
    <col min="24" max="24" width="9.140625" style="9" customWidth="1"/>
    <col min="25" max="16384" width="9.140625" style="20" customWidth="1"/>
  </cols>
  <sheetData>
    <row r="1" spans="1:17" s="9" customFormat="1" ht="33" customHeight="1">
      <c r="A1" s="7" t="s">
        <v>23</v>
      </c>
      <c r="B1" s="68" t="s">
        <v>24</v>
      </c>
      <c r="C1" s="69"/>
      <c r="D1" s="69"/>
      <c r="E1" s="69"/>
      <c r="F1" s="70"/>
      <c r="G1" s="8" t="s">
        <v>25</v>
      </c>
      <c r="H1" s="7" t="s">
        <v>26</v>
      </c>
      <c r="I1" s="7" t="s">
        <v>27</v>
      </c>
      <c r="J1" s="67" t="s">
        <v>28</v>
      </c>
      <c r="K1" s="67"/>
      <c r="L1" s="67"/>
      <c r="M1" s="67"/>
      <c r="N1" s="67"/>
      <c r="O1" s="51"/>
      <c r="P1" s="51"/>
      <c r="Q1" s="52"/>
    </row>
    <row r="2" spans="1:17" s="9" customFormat="1" ht="23.25" customHeight="1">
      <c r="A2" s="7"/>
      <c r="B2" s="7" t="s">
        <v>29</v>
      </c>
      <c r="C2" s="8" t="s">
        <v>30</v>
      </c>
      <c r="D2" s="8" t="s">
        <v>31</v>
      </c>
      <c r="E2" s="8" t="s">
        <v>32</v>
      </c>
      <c r="F2" s="8" t="s">
        <v>33</v>
      </c>
      <c r="G2" s="8" t="s">
        <v>34</v>
      </c>
      <c r="H2" s="7" t="s">
        <v>0</v>
      </c>
      <c r="I2" s="7" t="s">
        <v>1</v>
      </c>
      <c r="J2" s="8" t="s">
        <v>9</v>
      </c>
      <c r="K2" s="8" t="s">
        <v>10</v>
      </c>
      <c r="L2" s="8" t="s">
        <v>11</v>
      </c>
      <c r="M2" s="7" t="s">
        <v>12</v>
      </c>
      <c r="N2" s="7" t="s">
        <v>13</v>
      </c>
      <c r="O2" s="51"/>
      <c r="P2" s="51"/>
      <c r="Q2" s="52"/>
    </row>
    <row r="3" spans="1:16" s="9" customFormat="1" ht="23.25" customHeight="1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1">
        <v>8</v>
      </c>
      <c r="I3" s="11">
        <v>9</v>
      </c>
      <c r="J3" s="12">
        <v>10</v>
      </c>
      <c r="K3" s="12">
        <v>11</v>
      </c>
      <c r="L3" s="12">
        <v>12</v>
      </c>
      <c r="M3" s="11">
        <v>13</v>
      </c>
      <c r="N3" s="11">
        <v>14</v>
      </c>
      <c r="O3" s="53"/>
      <c r="P3" s="53"/>
    </row>
    <row r="4" spans="1:16" s="9" customFormat="1" ht="23.25" customHeight="1">
      <c r="A4" s="13" t="s">
        <v>37</v>
      </c>
      <c r="B4" s="14"/>
      <c r="C4" s="15"/>
      <c r="D4" s="15"/>
      <c r="E4" s="15"/>
      <c r="F4" s="15"/>
      <c r="G4" s="15"/>
      <c r="H4" s="14"/>
      <c r="I4" s="14"/>
      <c r="J4" s="15"/>
      <c r="K4" s="15"/>
      <c r="L4" s="15"/>
      <c r="M4" s="14"/>
      <c r="N4" s="14"/>
      <c r="O4" s="54"/>
      <c r="P4" s="54"/>
    </row>
    <row r="5" spans="1:17" ht="23.25" customHeight="1">
      <c r="A5" s="16" t="s">
        <v>2</v>
      </c>
      <c r="B5" s="17">
        <v>149.59</v>
      </c>
      <c r="C5" s="18">
        <v>184.59</v>
      </c>
      <c r="D5" s="18">
        <v>222.94</v>
      </c>
      <c r="E5" s="18">
        <v>278.88</v>
      </c>
      <c r="F5" s="18">
        <v>293.94</v>
      </c>
      <c r="G5" s="18">
        <v>370.28</v>
      </c>
      <c r="H5" s="3">
        <v>425.67</v>
      </c>
      <c r="I5" s="3">
        <v>475.81</v>
      </c>
      <c r="J5" s="3">
        <v>531.79</v>
      </c>
      <c r="K5" s="3">
        <v>594.9</v>
      </c>
      <c r="L5" s="3">
        <v>666.11</v>
      </c>
      <c r="M5" s="3">
        <v>746.55</v>
      </c>
      <c r="N5" s="3">
        <v>837.52</v>
      </c>
      <c r="O5" s="55"/>
      <c r="P5" s="55"/>
      <c r="Q5" s="56"/>
    </row>
    <row r="6" spans="1:17" ht="23.25" customHeight="1">
      <c r="A6" s="16" t="s">
        <v>3</v>
      </c>
      <c r="B6" s="17">
        <v>1413.74</v>
      </c>
      <c r="C6" s="18">
        <v>1205.31</v>
      </c>
      <c r="D6" s="18">
        <v>1356.44</v>
      </c>
      <c r="E6" s="18">
        <v>1137.76</v>
      </c>
      <c r="F6" s="18">
        <v>1044.56</v>
      </c>
      <c r="G6" s="18">
        <v>1026.24</v>
      </c>
      <c r="H6" s="3">
        <v>1054.52</v>
      </c>
      <c r="I6" s="3">
        <v>1031.16</v>
      </c>
      <c r="J6" s="1">
        <v>1049.69</v>
      </c>
      <c r="K6" s="1">
        <v>1071.06</v>
      </c>
      <c r="L6" s="1">
        <v>1121.36</v>
      </c>
      <c r="M6" s="1">
        <v>1198.81</v>
      </c>
      <c r="N6" s="1">
        <v>1252.79</v>
      </c>
      <c r="O6" s="55"/>
      <c r="P6" s="55"/>
      <c r="Q6" s="56"/>
    </row>
    <row r="7" spans="1:17" ht="23.25" customHeight="1">
      <c r="A7" s="2" t="s">
        <v>14</v>
      </c>
      <c r="B7" s="17">
        <v>1201.71</v>
      </c>
      <c r="C7" s="18">
        <v>913.05</v>
      </c>
      <c r="D7" s="18">
        <v>909.02</v>
      </c>
      <c r="E7" s="18">
        <v>895.61</v>
      </c>
      <c r="F7" s="18">
        <v>800.53</v>
      </c>
      <c r="G7" s="18">
        <v>730.99</v>
      </c>
      <c r="H7" s="17">
        <v>736.04</v>
      </c>
      <c r="I7" s="3">
        <v>741.44</v>
      </c>
      <c r="J7" s="1">
        <v>747.66</v>
      </c>
      <c r="K7" s="1">
        <v>754.8</v>
      </c>
      <c r="L7" s="1">
        <v>763.02</v>
      </c>
      <c r="M7" s="1">
        <v>772.48</v>
      </c>
      <c r="N7" s="1">
        <v>783.35</v>
      </c>
      <c r="O7" s="55"/>
      <c r="P7" s="55"/>
      <c r="Q7" s="56"/>
    </row>
    <row r="8" spans="1:23" ht="23.25" customHeight="1">
      <c r="A8" s="4" t="s">
        <v>15</v>
      </c>
      <c r="B8" s="14">
        <f>B6-B7</f>
        <v>212.03</v>
      </c>
      <c r="C8" s="14">
        <f aca="true" t="shared" si="0" ref="C8:N8">C6-C7</f>
        <v>292.26</v>
      </c>
      <c r="D8" s="14">
        <f t="shared" si="0"/>
        <v>447.42</v>
      </c>
      <c r="E8" s="14">
        <f t="shared" si="0"/>
        <v>242.15</v>
      </c>
      <c r="F8" s="14">
        <f t="shared" si="0"/>
        <v>244.03</v>
      </c>
      <c r="G8" s="14">
        <f t="shared" si="0"/>
        <v>295.25</v>
      </c>
      <c r="H8" s="14">
        <f t="shared" si="0"/>
        <v>318.48</v>
      </c>
      <c r="I8" s="14">
        <f t="shared" si="0"/>
        <v>289.72</v>
      </c>
      <c r="J8" s="14">
        <f t="shared" si="0"/>
        <v>302.03</v>
      </c>
      <c r="K8" s="14">
        <f t="shared" si="0"/>
        <v>316.26</v>
      </c>
      <c r="L8" s="14">
        <f t="shared" si="0"/>
        <v>358.34</v>
      </c>
      <c r="M8" s="14">
        <f t="shared" si="0"/>
        <v>426.33</v>
      </c>
      <c r="N8" s="14">
        <f t="shared" si="0"/>
        <v>469.44</v>
      </c>
      <c r="O8" s="55"/>
      <c r="P8" s="55"/>
      <c r="Q8" s="56"/>
      <c r="R8" s="55"/>
      <c r="S8" s="55"/>
      <c r="T8" s="55"/>
      <c r="U8" s="55"/>
      <c r="V8" s="55"/>
      <c r="W8" s="55"/>
    </row>
    <row r="9" spans="1:23" ht="23.25" customHeight="1">
      <c r="A9" s="13" t="s">
        <v>49</v>
      </c>
      <c r="B9" s="14">
        <f>B5+B8</f>
        <v>361.62</v>
      </c>
      <c r="C9" s="14">
        <f aca="true" t="shared" si="1" ref="C9:N9">C5+C8</f>
        <v>476.85</v>
      </c>
      <c r="D9" s="14">
        <f t="shared" si="1"/>
        <v>670.36</v>
      </c>
      <c r="E9" s="14">
        <f t="shared" si="1"/>
        <v>521.03</v>
      </c>
      <c r="F9" s="14">
        <f t="shared" si="1"/>
        <v>537.97</v>
      </c>
      <c r="G9" s="14">
        <f t="shared" si="1"/>
        <v>665.53</v>
      </c>
      <c r="H9" s="14">
        <f t="shared" si="1"/>
        <v>744.15</v>
      </c>
      <c r="I9" s="14">
        <f t="shared" si="1"/>
        <v>765.53</v>
      </c>
      <c r="J9" s="14">
        <f t="shared" si="1"/>
        <v>833.82</v>
      </c>
      <c r="K9" s="14">
        <f t="shared" si="1"/>
        <v>911.16</v>
      </c>
      <c r="L9" s="14">
        <f t="shared" si="1"/>
        <v>1024.45</v>
      </c>
      <c r="M9" s="14">
        <f t="shared" si="1"/>
        <v>1172.88</v>
      </c>
      <c r="N9" s="14">
        <f t="shared" si="1"/>
        <v>1306.96</v>
      </c>
      <c r="O9" s="55"/>
      <c r="P9" s="55"/>
      <c r="Q9" s="56"/>
      <c r="R9" s="54"/>
      <c r="S9" s="54"/>
      <c r="T9" s="54"/>
      <c r="U9" s="54"/>
      <c r="V9" s="54"/>
      <c r="W9" s="54"/>
    </row>
    <row r="10" spans="1:24" s="23" customFormat="1" ht="30">
      <c r="A10" s="21" t="s">
        <v>43</v>
      </c>
      <c r="B10" s="14">
        <f>B11+B12</f>
        <v>480.4</v>
      </c>
      <c r="C10" s="15">
        <f aca="true" t="shared" si="2" ref="C10:H10">C11+C12</f>
        <v>1014.02</v>
      </c>
      <c r="D10" s="15">
        <f t="shared" si="2"/>
        <v>404.16</v>
      </c>
      <c r="E10" s="15">
        <f t="shared" si="2"/>
        <v>646.96</v>
      </c>
      <c r="F10" s="15">
        <f t="shared" si="2"/>
        <v>957.37</v>
      </c>
      <c r="G10" s="15">
        <f t="shared" si="2"/>
        <v>854.6</v>
      </c>
      <c r="H10" s="14">
        <f t="shared" si="2"/>
        <v>1004.53</v>
      </c>
      <c r="I10" s="71" t="s">
        <v>44</v>
      </c>
      <c r="J10" s="71"/>
      <c r="K10" s="71"/>
      <c r="L10" s="71"/>
      <c r="M10" s="71"/>
      <c r="N10" s="71"/>
      <c r="O10" s="57"/>
      <c r="P10" s="58"/>
      <c r="Q10" s="58"/>
      <c r="R10" s="58"/>
      <c r="S10" s="58"/>
      <c r="T10" s="58"/>
      <c r="U10" s="58"/>
      <c r="V10" s="58"/>
      <c r="W10" s="58"/>
      <c r="X10" s="58"/>
    </row>
    <row r="11" spans="1:24" s="23" customFormat="1" ht="23.25" customHeight="1">
      <c r="A11" s="24" t="s">
        <v>45</v>
      </c>
      <c r="B11" s="17">
        <v>393.38</v>
      </c>
      <c r="C11" s="18">
        <v>378.79</v>
      </c>
      <c r="D11" s="18">
        <v>375.39</v>
      </c>
      <c r="E11" s="18">
        <v>525.64</v>
      </c>
      <c r="F11" s="18">
        <v>611.63</v>
      </c>
      <c r="G11" s="18">
        <v>698.49</v>
      </c>
      <c r="H11" s="17">
        <v>831.56</v>
      </c>
      <c r="I11" s="71"/>
      <c r="J11" s="71"/>
      <c r="K11" s="71"/>
      <c r="L11" s="71"/>
      <c r="M11" s="71"/>
      <c r="N11" s="71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24" s="23" customFormat="1" ht="23.25" customHeight="1">
      <c r="A12" s="24" t="s">
        <v>46</v>
      </c>
      <c r="B12" s="17">
        <f>B13+B14</f>
        <v>87.02</v>
      </c>
      <c r="C12" s="17">
        <f aca="true" t="shared" si="3" ref="C12:H12">C13+C14</f>
        <v>635.23</v>
      </c>
      <c r="D12" s="17">
        <f t="shared" si="3"/>
        <v>28.77</v>
      </c>
      <c r="E12" s="17">
        <f t="shared" si="3"/>
        <v>121.32</v>
      </c>
      <c r="F12" s="17">
        <f t="shared" si="3"/>
        <v>345.74</v>
      </c>
      <c r="G12" s="17">
        <f t="shared" si="3"/>
        <v>156.11</v>
      </c>
      <c r="H12" s="17">
        <f t="shared" si="3"/>
        <v>172.97</v>
      </c>
      <c r="I12" s="71"/>
      <c r="J12" s="71"/>
      <c r="K12" s="71"/>
      <c r="L12" s="71"/>
      <c r="M12" s="71"/>
      <c r="N12" s="71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1:24" s="23" customFormat="1" ht="23.25" customHeight="1">
      <c r="A13" s="24" t="s">
        <v>47</v>
      </c>
      <c r="B13" s="25">
        <f>2.33+4.02</f>
        <v>6.35</v>
      </c>
      <c r="C13" s="26">
        <f>9.1+4.66+4.02</f>
        <v>17.78</v>
      </c>
      <c r="D13" s="26">
        <f>1.3+4.66+8.04</f>
        <v>14</v>
      </c>
      <c r="E13" s="26">
        <v>96.56</v>
      </c>
      <c r="F13" s="26">
        <v>106.03</v>
      </c>
      <c r="G13" s="26">
        <v>125.87</v>
      </c>
      <c r="H13" s="25">
        <v>73.26</v>
      </c>
      <c r="I13" s="71"/>
      <c r="J13" s="71"/>
      <c r="K13" s="71"/>
      <c r="L13" s="71"/>
      <c r="M13" s="71"/>
      <c r="N13" s="71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1:24" s="23" customFormat="1" ht="23.25" customHeight="1">
      <c r="A14" s="24" t="s">
        <v>48</v>
      </c>
      <c r="B14" s="25">
        <f>87.02-B13</f>
        <v>80.67</v>
      </c>
      <c r="C14" s="26">
        <f>635.23-C13</f>
        <v>617.45</v>
      </c>
      <c r="D14" s="26">
        <f>28.77-D13</f>
        <v>14.77</v>
      </c>
      <c r="E14" s="26">
        <v>24.76</v>
      </c>
      <c r="F14" s="26">
        <f>345.74-F13</f>
        <v>239.71</v>
      </c>
      <c r="G14" s="26">
        <f>156.11-G13</f>
        <v>30.24</v>
      </c>
      <c r="H14" s="25">
        <f>172.97-H13</f>
        <v>99.71</v>
      </c>
      <c r="I14" s="71"/>
      <c r="J14" s="71"/>
      <c r="K14" s="71"/>
      <c r="L14" s="71"/>
      <c r="M14" s="71"/>
      <c r="N14" s="71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24" s="28" customFormat="1" ht="23.25" customHeight="1">
      <c r="A15" s="21" t="s">
        <v>50</v>
      </c>
      <c r="B15" s="27">
        <f>B9+B10</f>
        <v>842.02</v>
      </c>
      <c r="C15" s="27">
        <f aca="true" t="shared" si="4" ref="C15:N15">C9+C10</f>
        <v>1490.87</v>
      </c>
      <c r="D15" s="27">
        <f t="shared" si="4"/>
        <v>1074.52</v>
      </c>
      <c r="E15" s="27">
        <f t="shared" si="4"/>
        <v>1167.99</v>
      </c>
      <c r="F15" s="27">
        <f t="shared" si="4"/>
        <v>1495.34</v>
      </c>
      <c r="G15" s="27">
        <f t="shared" si="4"/>
        <v>1520.13</v>
      </c>
      <c r="H15" s="27">
        <f t="shared" si="4"/>
        <v>1748.68</v>
      </c>
      <c r="I15" s="27">
        <f>I9</f>
        <v>765.53</v>
      </c>
      <c r="J15" s="27">
        <f t="shared" si="4"/>
        <v>833.82</v>
      </c>
      <c r="K15" s="27">
        <f t="shared" si="4"/>
        <v>911.16</v>
      </c>
      <c r="L15" s="27">
        <f t="shared" si="4"/>
        <v>1024.45</v>
      </c>
      <c r="M15" s="27">
        <f t="shared" si="4"/>
        <v>1172.88</v>
      </c>
      <c r="N15" s="27">
        <f t="shared" si="4"/>
        <v>1306.96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 s="22" customFormat="1" ht="23.25" customHeight="1">
      <c r="A16" s="13" t="s">
        <v>40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5"/>
      <c r="P16" s="60"/>
      <c r="Q16" s="56"/>
      <c r="R16" s="57"/>
      <c r="S16" s="57"/>
      <c r="T16" s="57"/>
      <c r="U16" s="57"/>
      <c r="V16" s="57"/>
      <c r="W16" s="57"/>
      <c r="X16" s="57"/>
    </row>
    <row r="17" spans="1:17" ht="23.25" customHeight="1">
      <c r="A17" s="16" t="s">
        <v>4</v>
      </c>
      <c r="B17" s="1">
        <v>117.74</v>
      </c>
      <c r="C17" s="29">
        <v>142.64</v>
      </c>
      <c r="D17" s="29">
        <v>154.43</v>
      </c>
      <c r="E17" s="29">
        <v>186.77</v>
      </c>
      <c r="F17" s="29">
        <v>190.83</v>
      </c>
      <c r="G17" s="29">
        <v>201.38</v>
      </c>
      <c r="H17" s="6">
        <v>206.72</v>
      </c>
      <c r="I17" s="3">
        <v>231.39</v>
      </c>
      <c r="J17" s="6">
        <v>259.26</v>
      </c>
      <c r="K17" s="6">
        <v>290.75</v>
      </c>
      <c r="L17" s="6">
        <v>326.31</v>
      </c>
      <c r="M17" s="6">
        <v>366.5</v>
      </c>
      <c r="N17" s="6">
        <v>411.91</v>
      </c>
      <c r="O17" s="55"/>
      <c r="P17" s="55"/>
      <c r="Q17" s="56"/>
    </row>
    <row r="18" spans="1:23" ht="30">
      <c r="A18" s="16" t="s">
        <v>5</v>
      </c>
      <c r="B18" s="1">
        <v>50.2</v>
      </c>
      <c r="C18" s="29">
        <v>59.46</v>
      </c>
      <c r="D18" s="29">
        <v>125.75</v>
      </c>
      <c r="E18" s="29">
        <v>160.13</v>
      </c>
      <c r="F18" s="29">
        <v>173.76</v>
      </c>
      <c r="G18" s="29">
        <v>239.66</v>
      </c>
      <c r="H18" s="1">
        <v>283.57</v>
      </c>
      <c r="I18" s="3">
        <v>455.15</v>
      </c>
      <c r="J18" s="29">
        <v>559.56</v>
      </c>
      <c r="K18" s="29">
        <v>546.7</v>
      </c>
      <c r="L18" s="29">
        <v>591.36</v>
      </c>
      <c r="M18" s="1">
        <v>510.75</v>
      </c>
      <c r="N18" s="1">
        <v>667</v>
      </c>
      <c r="O18" s="55"/>
      <c r="P18" s="55"/>
      <c r="Q18" s="56"/>
      <c r="R18" s="55"/>
      <c r="S18" s="55"/>
      <c r="T18" s="55"/>
      <c r="U18" s="55"/>
      <c r="V18" s="55"/>
      <c r="W18" s="55"/>
    </row>
    <row r="19" spans="1:17" ht="31.5" customHeight="1">
      <c r="A19" s="16" t="s">
        <v>6</v>
      </c>
      <c r="B19" s="1">
        <v>1381.99</v>
      </c>
      <c r="C19" s="29">
        <v>1125.81</v>
      </c>
      <c r="D19" s="29">
        <v>1231.8</v>
      </c>
      <c r="E19" s="29">
        <v>1202.11</v>
      </c>
      <c r="F19" s="29">
        <v>1141.44</v>
      </c>
      <c r="G19" s="29">
        <v>1175.56</v>
      </c>
      <c r="H19" s="1">
        <v>1219.27</v>
      </c>
      <c r="I19" s="3">
        <v>1294.67</v>
      </c>
      <c r="J19" s="29">
        <v>1384.85</v>
      </c>
      <c r="K19" s="29">
        <v>1475.15</v>
      </c>
      <c r="L19" s="29">
        <v>1609.41</v>
      </c>
      <c r="M19" s="1">
        <v>1722.32</v>
      </c>
      <c r="N19" s="1">
        <v>1897.11</v>
      </c>
      <c r="O19" s="55"/>
      <c r="P19" s="55"/>
      <c r="Q19" s="56"/>
    </row>
    <row r="20" spans="1:17" ht="23.25" customHeight="1">
      <c r="A20" s="2" t="s">
        <v>14</v>
      </c>
      <c r="B20" s="17">
        <v>1201.71</v>
      </c>
      <c r="C20" s="18">
        <v>913.05</v>
      </c>
      <c r="D20" s="18">
        <v>909.02</v>
      </c>
      <c r="E20" s="18">
        <v>895.61</v>
      </c>
      <c r="F20" s="18">
        <v>800.53</v>
      </c>
      <c r="G20" s="18">
        <v>730.99</v>
      </c>
      <c r="H20" s="17">
        <v>736.04</v>
      </c>
      <c r="I20" s="3">
        <v>741.44</v>
      </c>
      <c r="J20" s="1">
        <v>747.66</v>
      </c>
      <c r="K20" s="1">
        <v>754.8</v>
      </c>
      <c r="L20" s="1">
        <v>763.02</v>
      </c>
      <c r="M20" s="1">
        <v>772.48</v>
      </c>
      <c r="N20" s="1">
        <v>783.35</v>
      </c>
      <c r="O20" s="55"/>
      <c r="P20" s="55"/>
      <c r="Q20" s="56"/>
    </row>
    <row r="21" spans="1:17" ht="23.25" customHeight="1">
      <c r="A21" s="4" t="s">
        <v>20</v>
      </c>
      <c r="B21" s="17">
        <f>B17+B18+B19-B20</f>
        <v>348.22</v>
      </c>
      <c r="C21" s="17">
        <f aca="true" t="shared" si="5" ref="C21:N21">C17+C18+C19-C20</f>
        <v>414.86</v>
      </c>
      <c r="D21" s="17">
        <f t="shared" si="5"/>
        <v>602.96</v>
      </c>
      <c r="E21" s="17">
        <f t="shared" si="5"/>
        <v>653.4</v>
      </c>
      <c r="F21" s="17">
        <f t="shared" si="5"/>
        <v>705.5</v>
      </c>
      <c r="G21" s="17">
        <f t="shared" si="5"/>
        <v>885.61</v>
      </c>
      <c r="H21" s="17">
        <f t="shared" si="5"/>
        <v>973.52</v>
      </c>
      <c r="I21" s="17">
        <f t="shared" si="5"/>
        <v>1239.77</v>
      </c>
      <c r="J21" s="17">
        <f t="shared" si="5"/>
        <v>1456.01</v>
      </c>
      <c r="K21" s="17">
        <f t="shared" si="5"/>
        <v>1557.8</v>
      </c>
      <c r="L21" s="17">
        <f t="shared" si="5"/>
        <v>1764.06</v>
      </c>
      <c r="M21" s="17">
        <f t="shared" si="5"/>
        <v>1827.09</v>
      </c>
      <c r="N21" s="17">
        <f t="shared" si="5"/>
        <v>2192.67</v>
      </c>
      <c r="O21" s="55"/>
      <c r="P21" s="55"/>
      <c r="Q21" s="56"/>
    </row>
    <row r="22" spans="1:24" s="22" customFormat="1" ht="23.25" customHeight="1">
      <c r="A22" s="13" t="s">
        <v>7</v>
      </c>
      <c r="B22" s="1">
        <v>251.84</v>
      </c>
      <c r="C22" s="29">
        <v>296.62</v>
      </c>
      <c r="D22" s="29">
        <v>428.39</v>
      </c>
      <c r="E22" s="29">
        <v>460.94</v>
      </c>
      <c r="F22" s="29">
        <v>691.05</v>
      </c>
      <c r="G22" s="29">
        <v>566.28</v>
      </c>
      <c r="H22" s="1">
        <v>670.93</v>
      </c>
      <c r="I22" s="3">
        <v>681.59</v>
      </c>
      <c r="J22" s="29">
        <v>764.16</v>
      </c>
      <c r="K22" s="29">
        <v>855.92</v>
      </c>
      <c r="L22" s="30">
        <v>957.57</v>
      </c>
      <c r="M22" s="1">
        <v>1069.8</v>
      </c>
      <c r="N22" s="1">
        <v>1193.18</v>
      </c>
      <c r="O22" s="55"/>
      <c r="P22" s="55"/>
      <c r="Q22" s="56"/>
      <c r="R22" s="57"/>
      <c r="S22" s="57"/>
      <c r="T22" s="57"/>
      <c r="U22" s="57"/>
      <c r="V22" s="57"/>
      <c r="W22" s="57"/>
      <c r="X22" s="57"/>
    </row>
    <row r="23" spans="1:24" s="22" customFormat="1" ht="23.25" customHeight="1">
      <c r="A23" s="13" t="s">
        <v>8</v>
      </c>
      <c r="B23" s="1">
        <v>127.03</v>
      </c>
      <c r="C23" s="29">
        <v>151.34</v>
      </c>
      <c r="D23" s="29">
        <v>224.97</v>
      </c>
      <c r="E23" s="29">
        <v>209.36</v>
      </c>
      <c r="F23" s="29">
        <v>253.22</v>
      </c>
      <c r="G23" s="29">
        <v>295.35</v>
      </c>
      <c r="H23" s="1">
        <v>322.62</v>
      </c>
      <c r="I23" s="3">
        <v>385.65</v>
      </c>
      <c r="J23" s="29">
        <v>449.08</v>
      </c>
      <c r="K23" s="29">
        <v>532.26</v>
      </c>
      <c r="L23" s="29">
        <v>632.8</v>
      </c>
      <c r="M23" s="1">
        <v>754.72</v>
      </c>
      <c r="N23" s="1">
        <v>903.01</v>
      </c>
      <c r="O23" s="55"/>
      <c r="P23" s="55"/>
      <c r="Q23" s="56"/>
      <c r="R23" s="61"/>
      <c r="S23" s="61"/>
      <c r="T23" s="61"/>
      <c r="U23" s="61"/>
      <c r="V23" s="61"/>
      <c r="W23" s="61"/>
      <c r="X23" s="57"/>
    </row>
    <row r="24" spans="1:24" s="22" customFormat="1" ht="23.25" customHeight="1">
      <c r="A24" s="31" t="s">
        <v>35</v>
      </c>
      <c r="B24" s="27">
        <v>0</v>
      </c>
      <c r="C24" s="32">
        <v>0</v>
      </c>
      <c r="D24" s="32">
        <v>0</v>
      </c>
      <c r="E24" s="33">
        <v>12.95</v>
      </c>
      <c r="F24" s="33">
        <v>31.46</v>
      </c>
      <c r="G24" s="33">
        <v>49.88</v>
      </c>
      <c r="H24" s="5">
        <v>55.11</v>
      </c>
      <c r="I24" s="19">
        <v>61.31</v>
      </c>
      <c r="J24" s="33">
        <v>98.21</v>
      </c>
      <c r="K24" s="33">
        <v>106.48</v>
      </c>
      <c r="L24" s="33">
        <v>115.63</v>
      </c>
      <c r="M24" s="33">
        <v>125.75</v>
      </c>
      <c r="N24" s="33">
        <v>136.96</v>
      </c>
      <c r="O24" s="55"/>
      <c r="P24" s="55"/>
      <c r="Q24" s="56"/>
      <c r="R24" s="62"/>
      <c r="S24" s="62"/>
      <c r="T24" s="62"/>
      <c r="U24" s="62"/>
      <c r="V24" s="62"/>
      <c r="W24" s="62"/>
      <c r="X24" s="57"/>
    </row>
    <row r="25" spans="1:24" s="22" customFormat="1" ht="23.25" customHeight="1">
      <c r="A25" s="34" t="s">
        <v>41</v>
      </c>
      <c r="B25" s="27">
        <f>B24+B21+B22+B23</f>
        <v>727.09</v>
      </c>
      <c r="C25" s="27">
        <f aca="true" t="shared" si="6" ref="C25:N25">C24+C21+C22+C23</f>
        <v>862.82</v>
      </c>
      <c r="D25" s="27">
        <f t="shared" si="6"/>
        <v>1256.32</v>
      </c>
      <c r="E25" s="27">
        <f t="shared" si="6"/>
        <v>1336.65</v>
      </c>
      <c r="F25" s="27">
        <f t="shared" si="6"/>
        <v>1681.23</v>
      </c>
      <c r="G25" s="27">
        <f t="shared" si="6"/>
        <v>1797.12</v>
      </c>
      <c r="H25" s="27">
        <f t="shared" si="6"/>
        <v>2022.18</v>
      </c>
      <c r="I25" s="27">
        <f t="shared" si="6"/>
        <v>2368.32</v>
      </c>
      <c r="J25" s="27">
        <f t="shared" si="6"/>
        <v>2767.46</v>
      </c>
      <c r="K25" s="27">
        <f t="shared" si="6"/>
        <v>3052.46</v>
      </c>
      <c r="L25" s="27">
        <f t="shared" si="6"/>
        <v>3470.06</v>
      </c>
      <c r="M25" s="27">
        <f t="shared" si="6"/>
        <v>3777.36</v>
      </c>
      <c r="N25" s="27">
        <f t="shared" si="6"/>
        <v>4425.82</v>
      </c>
      <c r="O25" s="55"/>
      <c r="P25" s="63"/>
      <c r="Q25" s="56"/>
      <c r="R25" s="62"/>
      <c r="S25" s="62"/>
      <c r="T25" s="62"/>
      <c r="U25" s="62"/>
      <c r="V25" s="62"/>
      <c r="W25" s="62"/>
      <c r="X25" s="57"/>
    </row>
    <row r="26" spans="1:24" s="22" customFormat="1" ht="45">
      <c r="A26" s="50" t="s">
        <v>42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6">
        <f>L27+L28+L29</f>
        <v>1204.71</v>
      </c>
      <c r="M26" s="36">
        <f>M27+M28+M29</f>
        <v>224.05</v>
      </c>
      <c r="N26" s="36">
        <f>N27+N28+N29</f>
        <v>235.7</v>
      </c>
      <c r="O26" s="55"/>
      <c r="P26" s="55"/>
      <c r="Q26" s="56"/>
      <c r="R26" s="64"/>
      <c r="S26" s="57"/>
      <c r="T26" s="57"/>
      <c r="U26" s="57"/>
      <c r="V26" s="57"/>
      <c r="W26" s="57"/>
      <c r="X26" s="57"/>
    </row>
    <row r="27" spans="1:24" s="39" customFormat="1" ht="23.25" customHeight="1">
      <c r="A27" s="37" t="s">
        <v>17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6">
        <v>164.47</v>
      </c>
      <c r="M27" s="38">
        <v>173.02</v>
      </c>
      <c r="N27" s="36">
        <v>182.02</v>
      </c>
      <c r="O27" s="55"/>
      <c r="P27" s="55"/>
      <c r="Q27" s="56"/>
      <c r="R27" s="65"/>
      <c r="S27" s="65"/>
      <c r="T27" s="65"/>
      <c r="U27" s="65"/>
      <c r="V27" s="65"/>
      <c r="W27" s="65"/>
      <c r="X27" s="65"/>
    </row>
    <row r="28" spans="1:24" s="39" customFormat="1" ht="30">
      <c r="A28" s="37" t="s">
        <v>16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6">
        <v>991.73</v>
      </c>
      <c r="M28" s="36"/>
      <c r="N28" s="36"/>
      <c r="O28" s="55"/>
      <c r="P28" s="55"/>
      <c r="Q28" s="56"/>
      <c r="R28" s="65"/>
      <c r="S28" s="65"/>
      <c r="T28" s="65"/>
      <c r="U28" s="65"/>
      <c r="V28" s="65"/>
      <c r="W28" s="65"/>
      <c r="X28" s="65"/>
    </row>
    <row r="29" spans="1:24" s="39" customFormat="1" ht="23.25" customHeight="1">
      <c r="A29" s="37" t="s">
        <v>22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6">
        <v>48.51</v>
      </c>
      <c r="M29" s="38">
        <v>51.03</v>
      </c>
      <c r="N29" s="36">
        <v>53.68</v>
      </c>
      <c r="O29" s="55"/>
      <c r="P29" s="55"/>
      <c r="Q29" s="56"/>
      <c r="R29" s="65"/>
      <c r="S29" s="65"/>
      <c r="T29" s="65"/>
      <c r="U29" s="65"/>
      <c r="V29" s="65"/>
      <c r="W29" s="65"/>
      <c r="X29" s="65"/>
    </row>
    <row r="30" spans="1:24" s="22" customFormat="1" ht="30">
      <c r="A30" s="37" t="s">
        <v>21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">
        <v>172.8</v>
      </c>
      <c r="J30" s="36">
        <v>221.55</v>
      </c>
      <c r="K30" s="36">
        <v>271.55</v>
      </c>
      <c r="L30" s="36">
        <v>321.55</v>
      </c>
      <c r="M30" s="36">
        <v>351.55</v>
      </c>
      <c r="N30" s="36">
        <v>369.83</v>
      </c>
      <c r="O30" s="55"/>
      <c r="P30" s="55"/>
      <c r="Q30" s="56"/>
      <c r="R30" s="57"/>
      <c r="S30" s="57"/>
      <c r="T30" s="57"/>
      <c r="U30" s="57"/>
      <c r="V30" s="57"/>
      <c r="W30" s="57"/>
      <c r="X30" s="57"/>
    </row>
    <row r="31" spans="1:17" ht="32.25" customHeight="1">
      <c r="A31" s="37" t="s">
        <v>39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">
        <v>66.92</v>
      </c>
      <c r="J31" s="36">
        <v>135.17</v>
      </c>
      <c r="K31" s="36">
        <v>205.17</v>
      </c>
      <c r="L31" s="36">
        <v>305.17</v>
      </c>
      <c r="M31" s="36">
        <v>321.04</v>
      </c>
      <c r="N31" s="36">
        <v>337.73</v>
      </c>
      <c r="O31" s="55"/>
      <c r="P31" s="55"/>
      <c r="Q31" s="56"/>
    </row>
    <row r="32" spans="1:17" ht="27.75" customHeight="1">
      <c r="A32" s="40" t="s">
        <v>19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6">
        <v>368</v>
      </c>
      <c r="M32" s="38">
        <v>401.12</v>
      </c>
      <c r="N32" s="36">
        <v>437.22</v>
      </c>
      <c r="O32" s="55"/>
      <c r="P32" s="55"/>
      <c r="Q32" s="56"/>
    </row>
    <row r="33" spans="1:17" ht="22.5" customHeight="1">
      <c r="A33" s="40" t="s">
        <v>36</v>
      </c>
      <c r="B33" s="27">
        <f>B25+B26+B30+B31+B32</f>
        <v>727.09</v>
      </c>
      <c r="C33" s="27">
        <f aca="true" t="shared" si="7" ref="C33:N33">C25+C26+C30+C31+C32</f>
        <v>862.82</v>
      </c>
      <c r="D33" s="27">
        <f t="shared" si="7"/>
        <v>1256.32</v>
      </c>
      <c r="E33" s="27">
        <f t="shared" si="7"/>
        <v>1336.65</v>
      </c>
      <c r="F33" s="27">
        <f t="shared" si="7"/>
        <v>1681.23</v>
      </c>
      <c r="G33" s="27">
        <f t="shared" si="7"/>
        <v>1797.12</v>
      </c>
      <c r="H33" s="27">
        <f t="shared" si="7"/>
        <v>2022.18</v>
      </c>
      <c r="I33" s="27">
        <f t="shared" si="7"/>
        <v>2608.04</v>
      </c>
      <c r="J33" s="27">
        <f t="shared" si="7"/>
        <v>3124.18</v>
      </c>
      <c r="K33" s="27">
        <f t="shared" si="7"/>
        <v>3529.18</v>
      </c>
      <c r="L33" s="27">
        <f t="shared" si="7"/>
        <v>5669.49</v>
      </c>
      <c r="M33" s="27">
        <f t="shared" si="7"/>
        <v>5075.12</v>
      </c>
      <c r="N33" s="27">
        <f t="shared" si="7"/>
        <v>5806.3</v>
      </c>
      <c r="O33" s="55"/>
      <c r="P33" s="55"/>
      <c r="Q33" s="63"/>
    </row>
    <row r="34" spans="1:17" ht="30">
      <c r="A34" s="4" t="s">
        <v>18</v>
      </c>
      <c r="B34" s="41">
        <f>B33-B15</f>
        <v>-114.93</v>
      </c>
      <c r="C34" s="41">
        <f aca="true" t="shared" si="8" ref="C34:N34">C33-C15</f>
        <v>-628.05</v>
      </c>
      <c r="D34" s="41">
        <f t="shared" si="8"/>
        <v>181.8</v>
      </c>
      <c r="E34" s="41">
        <f t="shared" si="8"/>
        <v>168.66</v>
      </c>
      <c r="F34" s="41">
        <f t="shared" si="8"/>
        <v>185.89</v>
      </c>
      <c r="G34" s="41">
        <f t="shared" si="8"/>
        <v>276.99</v>
      </c>
      <c r="H34" s="41">
        <f t="shared" si="8"/>
        <v>273.5</v>
      </c>
      <c r="I34" s="41">
        <f t="shared" si="8"/>
        <v>1842.51</v>
      </c>
      <c r="J34" s="41">
        <f t="shared" si="8"/>
        <v>2290.36</v>
      </c>
      <c r="K34" s="41">
        <f t="shared" si="8"/>
        <v>2618.02</v>
      </c>
      <c r="L34" s="41">
        <f t="shared" si="8"/>
        <v>4645.04</v>
      </c>
      <c r="M34" s="41">
        <f t="shared" si="8"/>
        <v>3902.24</v>
      </c>
      <c r="N34" s="41">
        <f t="shared" si="8"/>
        <v>4499.34</v>
      </c>
      <c r="O34" s="55"/>
      <c r="P34" s="55"/>
      <c r="Q34" s="57"/>
    </row>
    <row r="35" spans="1:16" ht="23.25" customHeight="1">
      <c r="A35" s="42" t="s">
        <v>38</v>
      </c>
      <c r="B35" s="41"/>
      <c r="C35" s="41"/>
      <c r="D35" s="41"/>
      <c r="E35" s="41"/>
      <c r="F35" s="41"/>
      <c r="G35" s="41"/>
      <c r="H35" s="41"/>
      <c r="I35" s="3"/>
      <c r="J35" s="41"/>
      <c r="K35" s="41"/>
      <c r="L35" s="41"/>
      <c r="M35" s="41"/>
      <c r="N35" s="41"/>
      <c r="O35" s="66"/>
      <c r="P35" s="66"/>
    </row>
    <row r="36" spans="1:12" ht="23.25" customHeight="1">
      <c r="A36" s="20"/>
      <c r="C36" s="20"/>
      <c r="D36" s="20"/>
      <c r="E36" s="20"/>
      <c r="F36" s="20"/>
      <c r="G36" s="20"/>
      <c r="J36" s="20"/>
      <c r="K36" s="20"/>
      <c r="L36" s="20"/>
    </row>
    <row r="37" spans="1:12" ht="23.25" customHeight="1">
      <c r="A37" s="20"/>
      <c r="C37" s="20"/>
      <c r="D37" s="20"/>
      <c r="E37" s="20"/>
      <c r="F37" s="20"/>
      <c r="G37" s="20"/>
      <c r="J37" s="20"/>
      <c r="K37" s="20"/>
      <c r="L37" s="20"/>
    </row>
    <row r="38" ht="23.25" customHeight="1">
      <c r="A38" s="43"/>
    </row>
    <row r="39" ht="23.25" customHeight="1">
      <c r="A39" s="45"/>
    </row>
    <row r="40" ht="23.25" customHeight="1">
      <c r="A40" s="46"/>
    </row>
    <row r="41" ht="23.25" customHeight="1">
      <c r="A41" s="47"/>
    </row>
    <row r="42" ht="23.25" customHeight="1">
      <c r="A42" s="48"/>
    </row>
    <row r="43" ht="23.25" customHeight="1">
      <c r="A43" s="43"/>
    </row>
  </sheetData>
  <sheetProtection/>
  <mergeCells count="3">
    <mergeCell ref="J1:N1"/>
    <mergeCell ref="B1:F1"/>
    <mergeCell ref="I10:N14"/>
  </mergeCells>
  <printOptions/>
  <pageMargins left="0.4" right="0.5" top="1.15" bottom="0.51" header="0.6" footer="0.18"/>
  <pageSetup horizontalDpi="600" verticalDpi="600" orientation="landscape" paperSize="9" scale="95" r:id="rId1"/>
  <headerFooter differentFirst="1">
    <oddHeader>&amp;L&amp;"Arial,Bold"Name of State: SIKKIM&amp;C&amp;"Arial,Bold"&amp;12Summery of Non-Plan evenue Receipt and Non Plan Revenue Expenditure 
- in a Nutshell (Net of Lotteries)
&amp;R&amp;"Arial,Bold"Rupees in Crores</oddHeader>
    <oddFooter>&amp;Cxi
</oddFooter>
    <firstHeader>&amp;L&amp;"Arial,Bold"&amp;12Name of State: SIKKIM&amp;C&amp;"Arial,Bold"&amp;12Summery of Non-Plan evenue Receipt and Non Plan Revenue Expenditure 
- in a Nutshell (Net of Lotteries)
&amp;"Arial,Regular"
&amp;R&amp;"Arial,Bold"&amp;12Rupees in Crores</firstHeader>
    <firstFooter>&amp;Cx</first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fcdserver</cp:lastModifiedBy>
  <cp:lastPrinted>2013-11-19T09:00:47Z</cp:lastPrinted>
  <dcterms:created xsi:type="dcterms:W3CDTF">2008-07-04T01:11:17Z</dcterms:created>
  <dcterms:modified xsi:type="dcterms:W3CDTF">2013-11-19T09:01:44Z</dcterms:modified>
  <cp:category/>
  <cp:version/>
  <cp:contentType/>
  <cp:contentStatus/>
</cp:coreProperties>
</file>